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02"/>
  <workbookPr/>
  <xr:revisionPtr revIDLastSave="0" documentId="11_4B657328E19708C4F66184D2B60DDEA3AF7AC75F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Sheet1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G13" i="3"/>
  <c r="F23" i="3"/>
  <c r="F12" i="3"/>
  <c r="G12" i="3" s="1"/>
  <c r="E25" i="3"/>
  <c r="E30" i="3"/>
  <c r="E14" i="3"/>
  <c r="E15" i="3"/>
  <c r="E34" i="7"/>
  <c r="E30" i="7"/>
  <c r="E26" i="7"/>
  <c r="E9" i="7"/>
  <c r="E15" i="7"/>
  <c r="B36" i="8"/>
  <c r="B28" i="8"/>
  <c r="F35" i="8"/>
  <c r="E35" i="8"/>
  <c r="D35" i="8"/>
  <c r="C35" i="8"/>
  <c r="B35" i="8"/>
  <c r="B33" i="8"/>
  <c r="B31" i="8"/>
  <c r="B29" i="8"/>
  <c r="B27" i="8"/>
  <c r="B26" i="8" s="1"/>
  <c r="B12" i="5" s="1"/>
  <c r="B11" i="5" s="1"/>
  <c r="B10" i="5" s="1"/>
  <c r="F19" i="8"/>
  <c r="E19" i="8"/>
  <c r="D19" i="8"/>
  <c r="C19" i="8"/>
  <c r="B19" i="8"/>
  <c r="B17" i="8"/>
  <c r="B15" i="8"/>
  <c r="B13" i="8"/>
  <c r="B11" i="8"/>
  <c r="D25" i="3"/>
  <c r="D28" i="3"/>
  <c r="F13" i="10" s="1"/>
  <c r="D24" i="3"/>
  <c r="D23" i="3" s="1"/>
  <c r="F12" i="10" s="1"/>
  <c r="D11" i="3"/>
  <c r="F9" i="10" s="1"/>
  <c r="D10" i="3"/>
  <c r="B10" i="8" l="1"/>
  <c r="E7" i="7"/>
  <c r="D22" i="3"/>
  <c r="I9" i="7"/>
  <c r="H28" i="3"/>
  <c r="J13" i="10" s="1"/>
  <c r="H23" i="3"/>
  <c r="H9" i="7"/>
  <c r="G23" i="3"/>
  <c r="G26" i="7"/>
  <c r="H26" i="7"/>
  <c r="I26" i="7"/>
  <c r="F26" i="7"/>
  <c r="D33" i="8"/>
  <c r="E33" i="8"/>
  <c r="F33" i="8"/>
  <c r="D31" i="8"/>
  <c r="E31" i="8"/>
  <c r="F31" i="8"/>
  <c r="D29" i="8"/>
  <c r="E29" i="8"/>
  <c r="F29" i="8"/>
  <c r="D27" i="8"/>
  <c r="E27" i="8"/>
  <c r="E26" i="8" s="1"/>
  <c r="E12" i="5" s="1"/>
  <c r="F27" i="8"/>
  <c r="D17" i="8"/>
  <c r="E17" i="8"/>
  <c r="F17" i="8"/>
  <c r="D15" i="8"/>
  <c r="E15" i="8"/>
  <c r="F15" i="8"/>
  <c r="D13" i="8"/>
  <c r="E13" i="8"/>
  <c r="F13" i="8"/>
  <c r="D11" i="8"/>
  <c r="E11" i="8"/>
  <c r="F11" i="8"/>
  <c r="F28" i="3"/>
  <c r="H13" i="10" s="1"/>
  <c r="G28" i="3"/>
  <c r="I13" i="10" s="1"/>
  <c r="F22" i="3" l="1"/>
  <c r="F26" i="8"/>
  <c r="F12" i="5" s="1"/>
  <c r="F10" i="8"/>
  <c r="E10" i="8"/>
  <c r="D26" i="8"/>
  <c r="D12" i="5" s="1"/>
  <c r="D10" i="8"/>
  <c r="G34" i="7"/>
  <c r="H34" i="7"/>
  <c r="I34" i="7"/>
  <c r="G30" i="7"/>
  <c r="H30" i="7"/>
  <c r="I30" i="7"/>
  <c r="I24" i="7" s="1"/>
  <c r="G21" i="7"/>
  <c r="H21" i="7"/>
  <c r="I21" i="7"/>
  <c r="G18" i="7"/>
  <c r="H18" i="7"/>
  <c r="I18" i="7"/>
  <c r="G15" i="7"/>
  <c r="H15" i="7"/>
  <c r="I15" i="7"/>
  <c r="G9" i="7"/>
  <c r="F15" i="7"/>
  <c r="F34" i="7"/>
  <c r="F30" i="7"/>
  <c r="F21" i="7"/>
  <c r="F18" i="7"/>
  <c r="F9" i="7"/>
  <c r="C33" i="8"/>
  <c r="C31" i="8"/>
  <c r="C29" i="8"/>
  <c r="C27" i="8"/>
  <c r="C26" i="8" s="1"/>
  <c r="C12" i="5" s="1"/>
  <c r="C17" i="8"/>
  <c r="C15" i="8"/>
  <c r="C13" i="8"/>
  <c r="C11" i="8"/>
  <c r="C10" i="8" s="1"/>
  <c r="H12" i="10"/>
  <c r="I12" i="10"/>
  <c r="J12" i="10"/>
  <c r="F11" i="3"/>
  <c r="H9" i="10" s="1"/>
  <c r="G11" i="3"/>
  <c r="I9" i="10" s="1"/>
  <c r="H11" i="3"/>
  <c r="J9" i="10" s="1"/>
  <c r="E11" i="3"/>
  <c r="G9" i="10" s="1"/>
  <c r="G22" i="3"/>
  <c r="H22" i="3"/>
  <c r="F10" i="3"/>
  <c r="G10" i="3"/>
  <c r="H10" i="3"/>
  <c r="E10" i="3"/>
  <c r="E28" i="3"/>
  <c r="G13" i="10" s="1"/>
  <c r="E23" i="3"/>
  <c r="J29" i="3" l="1"/>
  <c r="E22" i="3"/>
  <c r="G12" i="10"/>
  <c r="F24" i="7"/>
  <c r="I7" i="7"/>
  <c r="I36" i="7" s="1"/>
  <c r="F7" i="7"/>
  <c r="F36" i="7" s="1"/>
  <c r="G24" i="7"/>
  <c r="H24" i="7"/>
  <c r="H7" i="7"/>
  <c r="G7" i="7"/>
  <c r="D11" i="5"/>
  <c r="D10" i="5" s="1"/>
  <c r="E11" i="5"/>
  <c r="E10" i="5" s="1"/>
  <c r="F11" i="5"/>
  <c r="F10" i="5" s="1"/>
  <c r="C11" i="5"/>
  <c r="C10" i="5" s="1"/>
  <c r="H36" i="7" l="1"/>
  <c r="G36" i="7"/>
  <c r="F37" i="10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F14" i="10" s="1"/>
  <c r="G14" i="10" l="1"/>
  <c r="G22" i="10" s="1"/>
  <c r="G28" i="10" s="1"/>
  <c r="G29" i="10" s="1"/>
  <c r="I14" i="10"/>
  <c r="I22" i="10" s="1"/>
  <c r="I28" i="10" s="1"/>
  <c r="I29" i="10" s="1"/>
  <c r="H14" i="10"/>
  <c r="H22" i="10" s="1"/>
  <c r="H28" i="10" s="1"/>
  <c r="H29" i="10" s="1"/>
  <c r="J14" i="10"/>
  <c r="J22" i="10" s="1"/>
  <c r="J28" i="10" s="1"/>
  <c r="J29" i="10" s="1"/>
  <c r="F22" i="10"/>
  <c r="F28" i="10" s="1"/>
  <c r="F29" i="10" s="1"/>
</calcChain>
</file>

<file path=xl/sharedStrings.xml><?xml version="1.0" encoding="utf-8"?>
<sst xmlns="http://schemas.openxmlformats.org/spreadsheetml/2006/main" count="213" uniqueCount="98">
  <si>
    <t>FINANCIJSKI PLAN PRORAČUNSKOG KORISNIKA JEDINICE LOKALNE I PODRUČNE (REGIONALNE) SAMOUPRAVE 
ZA 2024. I PROJEKCIJA ZA 2025. I 2026. GODINU</t>
  </si>
  <si>
    <t>I. OPĆI DIO</t>
  </si>
  <si>
    <t>A) SAŽETAK RAČUNA PRIHODA I RASHODA</t>
  </si>
  <si>
    <t>EUR</t>
  </si>
  <si>
    <t>Izvršenje 2023.*</t>
  </si>
  <si>
    <t>Plan 2024.</t>
  </si>
  <si>
    <t>Proračun za 2025.</t>
  </si>
  <si>
    <t>Projekcija proračuna
za 2026.</t>
  </si>
  <si>
    <t>Projekcija proračuna
za 2027.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</si>
  <si>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</si>
  <si>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</si>
  <si>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</si>
  <si>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</si>
  <si>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</si>
  <si>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</si>
  <si>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</si>
  <si>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</si>
  <si>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</si>
  <si>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</si>
  <si>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</si>
  <si>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</si>
  <si>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</si>
  <si>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</si>
  <si>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</si>
  <si>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</si>
  <si>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</si>
  <si>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</si>
  <si>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</si>
  <si>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>* Napomena: Iznosi u stupcima Izvršenje 2022. preračunavaju se iz kuna u eure prema fiksnom tečaju konverzije (1 EUR=7,53450 kuna) i po pravilima za preračunavanje i zaokruživanje.</t>
  </si>
  <si>
    <t xml:space="preserve">A. RAČUN PRIHODA I RASHODA </t>
  </si>
  <si>
    <t>PRIHODI POSLOVANJA PREMA EKONOMSKOJ KLASIFIKACIJI</t>
  </si>
  <si>
    <t>Razred</t>
  </si>
  <si>
    <t>Skupina</t>
  </si>
  <si>
    <t>Naziv prihoda</t>
  </si>
  <si>
    <t>Prihodi poslovanja</t>
  </si>
  <si>
    <t>Pomoći iz inozemstva i od subjekata unutar općeg proračuna</t>
  </si>
  <si>
    <t>Prihodi od upravnih i administrativnih pristojbi, pristojbi po posebnim propisima i nakanda</t>
  </si>
  <si>
    <t>Prihodi od prodaje proizvoda i robe te pruženih usluga i prihodi od donacija</t>
  </si>
  <si>
    <t>Prihodi iz nadležnog proračuna i od HZZO-a temeljem ugovornih obveza</t>
  </si>
  <si>
    <t>Ostali prihodi</t>
  </si>
  <si>
    <t>RASHODI POSLOVANJA PREMA EKONOMSKOJ KLASIFIKACIJI</t>
  </si>
  <si>
    <t>Naziv rashoda</t>
  </si>
  <si>
    <t>Rashodi poslovanja</t>
  </si>
  <si>
    <t>Rashodi za zaposlene</t>
  </si>
  <si>
    <t>Materijalni rashodi</t>
  </si>
  <si>
    <t>Financijski rashodi</t>
  </si>
  <si>
    <t>Tekuće donacije</t>
  </si>
  <si>
    <t>Rashodi za nabavu nefinancijske imovine</t>
  </si>
  <si>
    <t>Rashodi za nabavu neproizvedene dugotrajne imovine</t>
  </si>
  <si>
    <t>Rashodi za nabavu proizvedene dug.imovine</t>
  </si>
  <si>
    <t>PRIHODI POSLOVANJA PREMA IZVORIMA FINANCIRANJA</t>
  </si>
  <si>
    <t>Brojčana oznaka i naziv</t>
  </si>
  <si>
    <t>1 Opći prihodi i primici</t>
  </si>
  <si>
    <t>1.1.1. Prihodi od grada</t>
  </si>
  <si>
    <t>3 Vlastiti prihodi</t>
  </si>
  <si>
    <t>3.1.1. Vlastiti prihodi</t>
  </si>
  <si>
    <t>4 Prihodi za posebne namjene</t>
  </si>
  <si>
    <t>4.3.1. Prihodi za posebne namjene</t>
  </si>
  <si>
    <t>5 Pomoći</t>
  </si>
  <si>
    <t>5.3.1 Pomoći iz državnog pror.</t>
  </si>
  <si>
    <t>6.Donacije</t>
  </si>
  <si>
    <t>6.3.1 Tekuće pomoći Župania</t>
  </si>
  <si>
    <t>RASHODI POSLOVANJA PREMA IZVORIMA FINANCIRANJA</t>
  </si>
  <si>
    <t>RASHODI PREMA FUNKCIJSKOJ KLASIFIKACIJI</t>
  </si>
  <si>
    <t>UKUPNI RASHODI</t>
  </si>
  <si>
    <t>08 Rekreacija, kultura i religija</t>
  </si>
  <si>
    <t>082 Služba kulture</t>
  </si>
  <si>
    <t>B. RAČUN FINANCIRANJA PREMA EKONOMSKOJ KLASIFIKACIJI</t>
  </si>
  <si>
    <t>Naziv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</si>
  <si>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</si>
  <si>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</si>
  <si>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</si>
  <si>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</si>
  <si>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</si>
  <si>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</si>
  <si>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</si>
  <si>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</si>
  <si>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81 Namjenski primici od zaduživanja</t>
  </si>
  <si>
    <t xml:space="preserve">  11 Opći prihodi i primici</t>
  </si>
  <si>
    <t xml:space="preserve">  31 Vlastiti prihodi</t>
  </si>
  <si>
    <t>II. POSEBNI DIO</t>
  </si>
  <si>
    <t>Šifra</t>
  </si>
  <si>
    <t xml:space="preserve">Naziv </t>
  </si>
  <si>
    <t>Izvršenje 2023.</t>
  </si>
  <si>
    <t>Plan za 2025</t>
  </si>
  <si>
    <t>Projekcija 
za 2026.</t>
  </si>
  <si>
    <t>Projekcija 
za 2027.</t>
  </si>
  <si>
    <t>P3500</t>
  </si>
  <si>
    <t>Kazališna i glazbeno scenska djelatnost</t>
  </si>
  <si>
    <t>A350001</t>
  </si>
  <si>
    <t>Djelatnost HNK, GKM i GKL</t>
  </si>
  <si>
    <t>Financijski rahodi</t>
  </si>
  <si>
    <t>tekuće donacije</t>
  </si>
  <si>
    <t>4.3.1 Prihodi za posebne namjene</t>
  </si>
  <si>
    <t>5.3.1 Pomoći iz državnog proračuna</t>
  </si>
  <si>
    <t>T350004</t>
  </si>
  <si>
    <t>Tekući projekt</t>
  </si>
  <si>
    <t>5.3.1.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</si>
</sst>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21" fillId="5" borderId="3" xfId="0" applyFont="1" applyFill="1" applyBorder="1" applyAlignment="1">
      <alignment horizontal="left" vertical="center" wrapText="1"/>
    </xf>
    <xf numFmtId="49" fontId="21" fillId="5" borderId="3" xfId="0" applyNumberFormat="1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9" fillId="4" borderId="3" xfId="0" applyFont="1" applyFill="1" applyBorder="1" applyAlignment="1">
      <alignment vertical="center" wrapText="1"/>
    </xf>
    <xf numFmtId="3" fontId="6" fillId="4" borderId="4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3" fontId="0" fillId="0" borderId="0" xfId="0" applyNumberForma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4" fontId="1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workbookViewId="0">
      <selection activeCell="H17" sqref="H17"/>
    </sheetView>
  </sheetViews>
  <sheetFormatPr defaultRowHeight="15"/>
  <cols>
    <col min="5" max="10" width="25.28515625" customWidth="1"/>
  </cols>
  <sheetData>
    <row r="1" spans="1:10" ht="42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>
      <c r="A3" s="85" t="s">
        <v>1</v>
      </c>
      <c r="B3" s="85"/>
      <c r="C3" s="85"/>
      <c r="D3" s="85"/>
      <c r="E3" s="85"/>
      <c r="F3" s="85"/>
      <c r="G3" s="85"/>
      <c r="H3" s="85"/>
      <c r="I3" s="98"/>
      <c r="J3" s="98"/>
    </row>
    <row r="4" spans="1:10" ht="18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>
      <c r="A5" s="85" t="s">
        <v>2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8">
      <c r="A6" s="1"/>
      <c r="B6" s="2"/>
      <c r="C6" s="2"/>
      <c r="D6" s="2"/>
      <c r="E6" s="6"/>
      <c r="F6" s="7"/>
      <c r="G6" s="7"/>
      <c r="H6" s="7"/>
      <c r="I6" s="7"/>
      <c r="J6" s="34" t="s">
        <v>3</v>
      </c>
    </row>
    <row r="7" spans="1:10" ht="25.5">
      <c r="A7" s="27"/>
      <c r="B7" s="28"/>
      <c r="C7" s="28"/>
      <c r="D7" s="29"/>
      <c r="E7" s="30"/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</row>
    <row r="8" spans="1:10">
      <c r="A8" s="90" t="s">
        <v>9</v>
      </c>
      <c r="B8" s="84"/>
      <c r="C8" s="84"/>
      <c r="D8" s="84"/>
      <c r="E8" s="99"/>
      <c r="F8" s="31">
        <f>F9+F10</f>
        <v>482119</v>
      </c>
      <c r="G8" s="31">
        <f t="shared" ref="G8:J8" si="0">G9+G10</f>
        <v>792930</v>
      </c>
      <c r="H8" s="31">
        <f t="shared" si="0"/>
        <v>1184224</v>
      </c>
      <c r="I8" s="31">
        <f t="shared" si="0"/>
        <v>1263750</v>
      </c>
      <c r="J8" s="31">
        <f t="shared" si="0"/>
        <v>1318534</v>
      </c>
    </row>
    <row r="9" spans="1:10">
      <c r="A9" s="100" t="s">
        <v>10</v>
      </c>
      <c r="B9" s="101"/>
      <c r="C9" s="101"/>
      <c r="D9" s="101"/>
      <c r="E9" s="97"/>
      <c r="F9" s="32">
        <f>' Račun prihoda i rashoda'!D11</f>
        <v>482119</v>
      </c>
      <c r="G9" s="32">
        <f>' Račun prihoda i rashoda'!E11</f>
        <v>792930</v>
      </c>
      <c r="H9" s="32">
        <f>' Račun prihoda i rashoda'!F11</f>
        <v>1184224</v>
      </c>
      <c r="I9" s="32">
        <f>' Račun prihoda i rashoda'!G11</f>
        <v>1263750</v>
      </c>
      <c r="J9" s="32">
        <f>' Račun prihoda i rashoda'!H11</f>
        <v>1318534</v>
      </c>
    </row>
    <row r="10" spans="1:10">
      <c r="A10" s="96" t="s">
        <v>11</v>
      </c>
      <c r="B10" s="97"/>
      <c r="C10" s="97"/>
      <c r="D10" s="97"/>
      <c r="E10" s="97"/>
      <c r="F10" s="32"/>
      <c r="G10" s="32"/>
      <c r="H10" s="32"/>
      <c r="I10" s="32"/>
      <c r="J10" s="32"/>
    </row>
    <row r="11" spans="1:10">
      <c r="A11" s="35" t="s">
        <v>12</v>
      </c>
      <c r="B11" s="44"/>
      <c r="C11" s="44"/>
      <c r="D11" s="44"/>
      <c r="E11" s="44"/>
      <c r="F11" s="31">
        <f>F12+F13</f>
        <v>656103</v>
      </c>
      <c r="G11" s="31">
        <f t="shared" ref="G11:J11" si="1">G12+G13</f>
        <v>792930</v>
      </c>
      <c r="H11" s="31">
        <f t="shared" si="1"/>
        <v>1184224</v>
      </c>
      <c r="I11" s="31">
        <f t="shared" si="1"/>
        <v>1263750</v>
      </c>
      <c r="J11" s="31">
        <f t="shared" si="1"/>
        <v>1318534</v>
      </c>
    </row>
    <row r="12" spans="1:10">
      <c r="A12" s="102" t="s">
        <v>13</v>
      </c>
      <c r="B12" s="101"/>
      <c r="C12" s="101"/>
      <c r="D12" s="101"/>
      <c r="E12" s="101"/>
      <c r="F12" s="32">
        <f>' Račun prihoda i rashoda'!D23</f>
        <v>540015</v>
      </c>
      <c r="G12" s="32">
        <f>' Račun prihoda i rashoda'!E23</f>
        <v>627330</v>
      </c>
      <c r="H12" s="32">
        <f>' Račun prihoda i rashoda'!F23</f>
        <v>1072074</v>
      </c>
      <c r="I12" s="32">
        <f>' Račun prihoda i rashoda'!G23</f>
        <v>1161830</v>
      </c>
      <c r="J12" s="32">
        <f>' Račun prihoda i rashoda'!H23</f>
        <v>1208534</v>
      </c>
    </row>
    <row r="13" spans="1:10">
      <c r="A13" s="96" t="s">
        <v>14</v>
      </c>
      <c r="B13" s="97"/>
      <c r="C13" s="97"/>
      <c r="D13" s="97"/>
      <c r="E13" s="97"/>
      <c r="F13" s="32">
        <f>' Račun prihoda i rashoda'!D28</f>
        <v>116088</v>
      </c>
      <c r="G13" s="32">
        <f>' Račun prihoda i rashoda'!E28</f>
        <v>165600</v>
      </c>
      <c r="H13" s="32">
        <f>' Račun prihoda i rashoda'!F28</f>
        <v>112150</v>
      </c>
      <c r="I13" s="32">
        <f>' Račun prihoda i rashoda'!G28</f>
        <v>101920</v>
      </c>
      <c r="J13" s="32">
        <f>' Račun prihoda i rashoda'!H28</f>
        <v>110000</v>
      </c>
    </row>
    <row r="14" spans="1:10">
      <c r="A14" s="83" t="s">
        <v>15</v>
      </c>
      <c r="B14" s="84"/>
      <c r="C14" s="84"/>
      <c r="D14" s="84"/>
      <c r="E14" s="84"/>
      <c r="F14" s="31">
        <f>F8-F11</f>
        <v>-173984</v>
      </c>
      <c r="G14" s="31">
        <f t="shared" ref="G14:J14" si="2">G8-G11</f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</row>
    <row r="15" spans="1:10" ht="18">
      <c r="A15" s="4"/>
      <c r="B15" s="20"/>
      <c r="C15" s="20"/>
      <c r="D15" s="20"/>
      <c r="E15" s="20"/>
      <c r="F15" s="20"/>
      <c r="G15" s="20"/>
      <c r="H15" s="21"/>
      <c r="I15" s="21"/>
      <c r="J15" s="21"/>
    </row>
    <row r="16" spans="1:10" ht="15.75">
      <c r="A16" s="85" t="s">
        <v>16</v>
      </c>
      <c r="B16" s="86"/>
      <c r="C16" s="86"/>
      <c r="D16" s="86"/>
      <c r="E16" s="86"/>
      <c r="F16" s="86"/>
      <c r="G16" s="86"/>
      <c r="H16" s="86"/>
      <c r="I16" s="86"/>
      <c r="J16" s="86"/>
    </row>
    <row r="17" spans="1:10" ht="18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0" ht="25.5">
      <c r="A18" s="27"/>
      <c r="B18" s="28"/>
      <c r="C18" s="28"/>
      <c r="D18" s="29"/>
      <c r="E18" s="30"/>
      <c r="F18" s="3" t="s">
        <v>4</v>
      </c>
      <c r="G18" s="3" t="s">
        <v>5</v>
      </c>
      <c r="H18" s="3" t="s">
        <v>6</v>
      </c>
      <c r="I18" s="3" t="s">
        <v>7</v>
      </c>
      <c r="J18" s="3" t="s">
        <v>8</v>
      </c>
    </row>
    <row r="19" spans="1:10">
      <c r="A19" s="96" t="s">
        <v>17</v>
      </c>
      <c r="B19" s="97"/>
      <c r="C19" s="97"/>
      <c r="D19" s="97"/>
      <c r="E19" s="97"/>
      <c r="F19" s="32"/>
      <c r="G19" s="32"/>
      <c r="H19" s="32"/>
      <c r="I19" s="32"/>
      <c r="J19" s="45"/>
    </row>
    <row r="20" spans="1:10">
      <c r="A20" s="96" t="s">
        <v>18</v>
      </c>
      <c r="B20" s="97"/>
      <c r="C20" s="97"/>
      <c r="D20" s="97"/>
      <c r="E20" s="97"/>
      <c r="F20" s="32"/>
      <c r="G20" s="32"/>
      <c r="H20" s="32"/>
      <c r="I20" s="32"/>
      <c r="J20" s="45"/>
    </row>
    <row r="21" spans="1:10">
      <c r="A21" s="83" t="s">
        <v>19</v>
      </c>
      <c r="B21" s="84"/>
      <c r="C21" s="84"/>
      <c r="D21" s="84"/>
      <c r="E21" s="84"/>
      <c r="F21" s="31">
        <f>F19-F20</f>
        <v>0</v>
      </c>
      <c r="G21" s="31">
        <f t="shared" ref="G21:J21" si="3">G19-G20</f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</row>
    <row r="22" spans="1:10">
      <c r="A22" s="83" t="s">
        <v>20</v>
      </c>
      <c r="B22" s="84"/>
      <c r="C22" s="84"/>
      <c r="D22" s="84"/>
      <c r="E22" s="84"/>
      <c r="F22" s="31">
        <f>F14+F21</f>
        <v>-173984</v>
      </c>
      <c r="G22" s="31">
        <f t="shared" ref="G22:J22" si="4">G14+G21</f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</row>
    <row r="23" spans="1:10" ht="18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0" ht="15.75">
      <c r="A24" s="85" t="s">
        <v>21</v>
      </c>
      <c r="B24" s="86"/>
      <c r="C24" s="86"/>
      <c r="D24" s="86"/>
      <c r="E24" s="86"/>
      <c r="F24" s="86"/>
      <c r="G24" s="86"/>
      <c r="H24" s="86"/>
      <c r="I24" s="86"/>
      <c r="J24" s="86"/>
    </row>
    <row r="25" spans="1:10" ht="15.75">
      <c r="A25" s="42"/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5.5">
      <c r="A26" s="27"/>
      <c r="B26" s="28"/>
      <c r="C26" s="28"/>
      <c r="D26" s="29"/>
      <c r="E26" s="30"/>
      <c r="F26" s="3" t="s">
        <v>4</v>
      </c>
      <c r="G26" s="3" t="s">
        <v>5</v>
      </c>
      <c r="H26" s="3" t="s">
        <v>6</v>
      </c>
      <c r="I26" s="3" t="s">
        <v>7</v>
      </c>
      <c r="J26" s="3" t="s">
        <v>8</v>
      </c>
    </row>
    <row r="27" spans="1:10" ht="15" customHeight="1">
      <c r="A27" s="87" t="s">
        <v>22</v>
      </c>
      <c r="B27" s="88"/>
      <c r="C27" s="88"/>
      <c r="D27" s="88"/>
      <c r="E27" s="89"/>
      <c r="F27" s="46">
        <v>0</v>
      </c>
      <c r="G27" s="46">
        <v>0</v>
      </c>
      <c r="H27" s="46">
        <v>0</v>
      </c>
      <c r="I27" s="46">
        <v>0</v>
      </c>
      <c r="J27" s="47">
        <v>0</v>
      </c>
    </row>
    <row r="28" spans="1:10" ht="15" customHeight="1">
      <c r="A28" s="83" t="s">
        <v>23</v>
      </c>
      <c r="B28" s="84"/>
      <c r="C28" s="84"/>
      <c r="D28" s="84"/>
      <c r="E28" s="84"/>
      <c r="F28" s="48">
        <f>F22+F27</f>
        <v>-173984</v>
      </c>
      <c r="G28" s="48">
        <f t="shared" ref="G28:J28" si="5">G22+G27</f>
        <v>0</v>
      </c>
      <c r="H28" s="48">
        <f t="shared" si="5"/>
        <v>0</v>
      </c>
      <c r="I28" s="48">
        <f t="shared" si="5"/>
        <v>0</v>
      </c>
      <c r="J28" s="49">
        <f t="shared" si="5"/>
        <v>0</v>
      </c>
    </row>
    <row r="29" spans="1:10" ht="45" customHeight="1">
      <c r="A29" s="90" t="s">
        <v>24</v>
      </c>
      <c r="B29" s="91"/>
      <c r="C29" s="91"/>
      <c r="D29" s="91"/>
      <c r="E29" s="92"/>
      <c r="F29" s="48">
        <f>F14+F21+F27-F28</f>
        <v>0</v>
      </c>
      <c r="G29" s="48">
        <f t="shared" ref="G29:J29" si="6">G14+G21+G27-G28</f>
        <v>0</v>
      </c>
      <c r="H29" s="48">
        <f t="shared" si="6"/>
        <v>0</v>
      </c>
      <c r="I29" s="48">
        <f t="shared" si="6"/>
        <v>0</v>
      </c>
      <c r="J29" s="49">
        <f t="shared" si="6"/>
        <v>0</v>
      </c>
    </row>
    <row r="30" spans="1:10" ht="15.75">
      <c r="A30" s="50"/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15.75">
      <c r="A31" s="93" t="s">
        <v>25</v>
      </c>
      <c r="B31" s="93"/>
      <c r="C31" s="93"/>
      <c r="D31" s="93"/>
      <c r="E31" s="93"/>
      <c r="F31" s="93"/>
      <c r="G31" s="93"/>
      <c r="H31" s="93"/>
      <c r="I31" s="93"/>
      <c r="J31" s="93"/>
    </row>
    <row r="32" spans="1:10" ht="18">
      <c r="A32" s="52"/>
      <c r="B32" s="53"/>
      <c r="C32" s="53"/>
      <c r="D32" s="53"/>
      <c r="E32" s="53"/>
      <c r="F32" s="53"/>
      <c r="G32" s="53"/>
      <c r="H32" s="54"/>
      <c r="I32" s="54"/>
      <c r="J32" s="54"/>
    </row>
    <row r="33" spans="1:10" ht="25.5">
      <c r="A33" s="55"/>
      <c r="B33" s="56"/>
      <c r="C33" s="56"/>
      <c r="D33" s="57"/>
      <c r="E33" s="58"/>
      <c r="F33" s="3" t="s">
        <v>4</v>
      </c>
      <c r="G33" s="3" t="s">
        <v>5</v>
      </c>
      <c r="H33" s="3" t="s">
        <v>6</v>
      </c>
      <c r="I33" s="3" t="s">
        <v>7</v>
      </c>
      <c r="J33" s="3" t="s">
        <v>8</v>
      </c>
    </row>
    <row r="34" spans="1:10">
      <c r="A34" s="87" t="s">
        <v>22</v>
      </c>
      <c r="B34" s="88"/>
      <c r="C34" s="88"/>
      <c r="D34" s="88"/>
      <c r="E34" s="89"/>
      <c r="F34" s="46">
        <v>0</v>
      </c>
      <c r="G34" s="46">
        <f>F37</f>
        <v>0</v>
      </c>
      <c r="H34" s="46">
        <f>G37</f>
        <v>0</v>
      </c>
      <c r="I34" s="46">
        <f>H37</f>
        <v>0</v>
      </c>
      <c r="J34" s="47">
        <f>I37</f>
        <v>0</v>
      </c>
    </row>
    <row r="35" spans="1:10" ht="28.5" customHeight="1">
      <c r="A35" s="87" t="s">
        <v>26</v>
      </c>
      <c r="B35" s="88"/>
      <c r="C35" s="88"/>
      <c r="D35" s="88"/>
      <c r="E35" s="89"/>
      <c r="F35" s="46">
        <v>0</v>
      </c>
      <c r="G35" s="46">
        <v>0</v>
      </c>
      <c r="H35" s="46">
        <v>0</v>
      </c>
      <c r="I35" s="46">
        <v>0</v>
      </c>
      <c r="J35" s="47">
        <v>0</v>
      </c>
    </row>
    <row r="36" spans="1:10">
      <c r="A36" s="87" t="s">
        <v>27</v>
      </c>
      <c r="B36" s="94"/>
      <c r="C36" s="94"/>
      <c r="D36" s="94"/>
      <c r="E36" s="95"/>
      <c r="F36" s="46">
        <v>0</v>
      </c>
      <c r="G36" s="46">
        <v>0</v>
      </c>
      <c r="H36" s="46">
        <v>0</v>
      </c>
      <c r="I36" s="46">
        <v>0</v>
      </c>
      <c r="J36" s="47">
        <v>0</v>
      </c>
    </row>
    <row r="37" spans="1:10" ht="15" customHeight="1">
      <c r="A37" s="83" t="s">
        <v>23</v>
      </c>
      <c r="B37" s="84"/>
      <c r="C37" s="84"/>
      <c r="D37" s="84"/>
      <c r="E37" s="84"/>
      <c r="F37" s="33">
        <f>F34-F35+F36</f>
        <v>0</v>
      </c>
      <c r="G37" s="33">
        <f t="shared" ref="G37:J37" si="7">G34-G35+G36</f>
        <v>0</v>
      </c>
      <c r="H37" s="33">
        <f t="shared" si="7"/>
        <v>0</v>
      </c>
      <c r="I37" s="33">
        <f t="shared" si="7"/>
        <v>0</v>
      </c>
      <c r="J37" s="59">
        <f t="shared" si="7"/>
        <v>0</v>
      </c>
    </row>
    <row r="38" spans="1:10" ht="17.25" customHeight="1"/>
    <row r="39" spans="1:10">
      <c r="A39" s="81" t="s">
        <v>28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0" ht="9" customHeight="1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workbookViewId="0">
      <selection activeCell="H27" sqref="H27"/>
    </sheetView>
  </sheetViews>
  <sheetFormatPr defaultRowHeight="15"/>
  <cols>
    <col min="1" max="1" width="7.42578125" bestFit="1" customWidth="1"/>
    <col min="2" max="2" width="8.42578125" bestFit="1" customWidth="1"/>
    <col min="3" max="4" width="25.28515625" customWidth="1"/>
    <col min="5" max="8" width="25.28515625" style="67" customWidth="1"/>
  </cols>
  <sheetData>
    <row r="1" spans="1:8" ht="42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85" t="s">
        <v>1</v>
      </c>
      <c r="B3" s="85"/>
      <c r="C3" s="85"/>
      <c r="D3" s="85"/>
      <c r="E3" s="85"/>
      <c r="F3" s="85"/>
      <c r="G3" s="85"/>
      <c r="H3" s="85"/>
    </row>
    <row r="4" spans="1:8" ht="18">
      <c r="A4" s="4"/>
      <c r="B4" s="4"/>
      <c r="C4" s="4"/>
      <c r="D4" s="4"/>
      <c r="E4" s="4"/>
      <c r="F4" s="4"/>
      <c r="G4" s="71"/>
      <c r="H4" s="71"/>
    </row>
    <row r="5" spans="1:8" ht="18" customHeight="1">
      <c r="A5" s="85" t="s">
        <v>29</v>
      </c>
      <c r="B5" s="85"/>
      <c r="C5" s="85"/>
      <c r="D5" s="85"/>
      <c r="E5" s="85"/>
      <c r="F5" s="85"/>
      <c r="G5" s="85"/>
      <c r="H5" s="85"/>
    </row>
    <row r="6" spans="1:8" ht="18">
      <c r="A6" s="4"/>
      <c r="B6" s="4"/>
      <c r="C6" s="4"/>
      <c r="D6" s="4"/>
      <c r="E6" s="4"/>
      <c r="F6" s="4"/>
      <c r="G6" s="71"/>
      <c r="H6" s="71"/>
    </row>
    <row r="7" spans="1:8" ht="15.75" customHeight="1">
      <c r="A7" s="85" t="s">
        <v>30</v>
      </c>
      <c r="B7" s="85"/>
      <c r="C7" s="85"/>
      <c r="D7" s="85"/>
      <c r="E7" s="85"/>
      <c r="F7" s="85"/>
      <c r="G7" s="85"/>
      <c r="H7" s="85"/>
    </row>
    <row r="8" spans="1:8" ht="18">
      <c r="A8" s="4"/>
      <c r="B8" s="4"/>
      <c r="C8" s="4"/>
      <c r="D8" s="4"/>
      <c r="E8" s="4"/>
      <c r="F8" s="4"/>
      <c r="G8" s="71"/>
      <c r="H8" s="71"/>
    </row>
    <row r="9" spans="1:8" ht="25.5">
      <c r="A9" s="18" t="s">
        <v>31</v>
      </c>
      <c r="B9" s="17" t="s">
        <v>32</v>
      </c>
      <c r="C9" s="17" t="s">
        <v>33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</row>
    <row r="10" spans="1:8">
      <c r="A10" s="38"/>
      <c r="B10" s="39"/>
      <c r="C10" s="37" t="s">
        <v>9</v>
      </c>
      <c r="D10" s="63">
        <f>D12+D13+D14+D15</f>
        <v>481623</v>
      </c>
      <c r="E10" s="63">
        <f>E12+E13+E14+E15</f>
        <v>792930</v>
      </c>
      <c r="F10" s="63">
        <f t="shared" ref="F10:H10" si="0">F12+F13+F14+F15</f>
        <v>1184224</v>
      </c>
      <c r="G10" s="63">
        <f t="shared" si="0"/>
        <v>1263750</v>
      </c>
      <c r="H10" s="63">
        <f t="shared" si="0"/>
        <v>1318534</v>
      </c>
    </row>
    <row r="11" spans="1:8" ht="15.75" customHeight="1">
      <c r="A11" s="11">
        <v>6</v>
      </c>
      <c r="B11" s="11"/>
      <c r="C11" s="11" t="s">
        <v>34</v>
      </c>
      <c r="D11" s="63">
        <f>D12+D13+D14+D15+D16</f>
        <v>482119</v>
      </c>
      <c r="E11" s="63">
        <f>E12+E13+E14+E15</f>
        <v>792930</v>
      </c>
      <c r="F11" s="63">
        <f t="shared" ref="F11:H11" si="1">F12+F13+F14+F15</f>
        <v>1184224</v>
      </c>
      <c r="G11" s="63">
        <f t="shared" si="1"/>
        <v>1263750</v>
      </c>
      <c r="H11" s="63">
        <f t="shared" si="1"/>
        <v>1318534</v>
      </c>
    </row>
    <row r="12" spans="1:8" ht="38.25">
      <c r="A12" s="11"/>
      <c r="B12" s="15">
        <v>63</v>
      </c>
      <c r="C12" s="15" t="s">
        <v>35</v>
      </c>
      <c r="D12" s="8">
        <v>22918</v>
      </c>
      <c r="E12" s="64">
        <v>37000</v>
      </c>
      <c r="F12" s="73">
        <f>70000+40300</f>
        <v>110300</v>
      </c>
      <c r="G12" s="64">
        <f>+F12*1.1</f>
        <v>121330.00000000001</v>
      </c>
      <c r="H12" s="64">
        <v>125000</v>
      </c>
    </row>
    <row r="13" spans="1:8" ht="60">
      <c r="A13" s="11"/>
      <c r="B13" s="15">
        <v>65</v>
      </c>
      <c r="C13" s="61" t="s">
        <v>36</v>
      </c>
      <c r="D13" s="8">
        <v>69385</v>
      </c>
      <c r="E13" s="64">
        <v>26600</v>
      </c>
      <c r="F13" s="73">
        <v>148000</v>
      </c>
      <c r="G13" s="64">
        <f>+F13*1.15</f>
        <v>170200</v>
      </c>
      <c r="H13" s="64">
        <v>190000</v>
      </c>
    </row>
    <row r="14" spans="1:8" ht="60">
      <c r="A14" s="12"/>
      <c r="B14" s="12">
        <v>66</v>
      </c>
      <c r="C14" s="62" t="s">
        <v>37</v>
      </c>
      <c r="D14" s="8">
        <v>36157</v>
      </c>
      <c r="E14" s="64">
        <f>72730+5600</f>
        <v>78330</v>
      </c>
      <c r="F14" s="73">
        <v>35000</v>
      </c>
      <c r="G14" s="64">
        <f>+F14*1.05</f>
        <v>36750</v>
      </c>
      <c r="H14" s="64">
        <v>40000</v>
      </c>
    </row>
    <row r="15" spans="1:8" ht="38.25">
      <c r="A15" s="12"/>
      <c r="B15" s="12">
        <v>67</v>
      </c>
      <c r="C15" s="15" t="s">
        <v>38</v>
      </c>
      <c r="D15" s="8">
        <v>353163</v>
      </c>
      <c r="E15" s="64">
        <f>491000+160000</f>
        <v>651000</v>
      </c>
      <c r="F15" s="73">
        <v>890924</v>
      </c>
      <c r="G15" s="64">
        <v>935470</v>
      </c>
      <c r="H15" s="64">
        <v>963534</v>
      </c>
    </row>
    <row r="16" spans="1:8">
      <c r="A16" s="12"/>
      <c r="B16" s="12">
        <v>68</v>
      </c>
      <c r="C16" s="15" t="s">
        <v>39</v>
      </c>
      <c r="D16" s="9">
        <v>496</v>
      </c>
      <c r="E16" s="64"/>
      <c r="F16" s="73"/>
      <c r="G16" s="64"/>
      <c r="H16" s="64"/>
    </row>
    <row r="17" spans="1:11">
      <c r="A17" s="77"/>
      <c r="B17" s="77"/>
      <c r="C17" s="77"/>
      <c r="D17" s="77"/>
      <c r="E17" s="78"/>
      <c r="F17" s="78"/>
      <c r="G17" s="78"/>
      <c r="H17" s="78"/>
    </row>
    <row r="19" spans="1:11" ht="15.75">
      <c r="A19" s="85" t="s">
        <v>40</v>
      </c>
      <c r="B19" s="103"/>
      <c r="C19" s="103"/>
      <c r="D19" s="103"/>
      <c r="E19" s="103"/>
      <c r="F19" s="103"/>
      <c r="G19" s="103"/>
      <c r="H19" s="103"/>
      <c r="J19" s="80"/>
    </row>
    <row r="20" spans="1:11" ht="18">
      <c r="A20" s="4"/>
      <c r="B20" s="4"/>
      <c r="C20" s="4"/>
      <c r="D20" s="4"/>
      <c r="E20" s="4"/>
      <c r="F20" s="4"/>
      <c r="G20" s="71"/>
      <c r="H20" s="71"/>
    </row>
    <row r="21" spans="1:11" ht="25.5">
      <c r="A21" s="18" t="s">
        <v>31</v>
      </c>
      <c r="B21" s="17" t="s">
        <v>32</v>
      </c>
      <c r="C21" s="17" t="s">
        <v>41</v>
      </c>
      <c r="D21" s="3" t="s">
        <v>4</v>
      </c>
      <c r="E21" s="3" t="s">
        <v>5</v>
      </c>
      <c r="F21" s="3" t="s">
        <v>6</v>
      </c>
      <c r="G21" s="3" t="s">
        <v>7</v>
      </c>
      <c r="H21" s="3" t="s">
        <v>8</v>
      </c>
    </row>
    <row r="22" spans="1:11">
      <c r="A22" s="38"/>
      <c r="B22" s="39"/>
      <c r="C22" s="37" t="s">
        <v>12</v>
      </c>
      <c r="D22" s="63">
        <f>D23+D28</f>
        <v>656103</v>
      </c>
      <c r="E22" s="63">
        <f>E23+E28</f>
        <v>792930</v>
      </c>
      <c r="F22" s="63">
        <f>F23+F28</f>
        <v>1184224</v>
      </c>
      <c r="G22" s="63">
        <f t="shared" ref="G22:H22" si="2">G23+G28</f>
        <v>1263750</v>
      </c>
      <c r="H22" s="63">
        <f t="shared" si="2"/>
        <v>1318534</v>
      </c>
    </row>
    <row r="23" spans="1:11" ht="15.75" customHeight="1">
      <c r="A23" s="11">
        <v>3</v>
      </c>
      <c r="B23" s="11"/>
      <c r="C23" s="11" t="s">
        <v>42</v>
      </c>
      <c r="D23" s="65">
        <f>D24+D25+D26+D27</f>
        <v>540015</v>
      </c>
      <c r="E23" s="65">
        <f>E24+E25+E26</f>
        <v>627330</v>
      </c>
      <c r="F23" s="65">
        <f>F24+F25+F26</f>
        <v>1072074</v>
      </c>
      <c r="G23" s="65">
        <f t="shared" ref="G23:H23" si="3">G24+G25+G26</f>
        <v>1161830</v>
      </c>
      <c r="H23" s="65">
        <f t="shared" si="3"/>
        <v>1208534</v>
      </c>
    </row>
    <row r="24" spans="1:11" ht="18" customHeight="1">
      <c r="A24" s="11"/>
      <c r="B24" s="15">
        <v>31</v>
      </c>
      <c r="C24" s="15" t="s">
        <v>43</v>
      </c>
      <c r="D24" s="8">
        <f>88056+8694+14578</f>
        <v>111328</v>
      </c>
      <c r="E24" s="64">
        <v>161000</v>
      </c>
      <c r="F24" s="64">
        <v>291325</v>
      </c>
      <c r="G24" s="64">
        <v>305891</v>
      </c>
      <c r="H24" s="64">
        <v>321186</v>
      </c>
      <c r="K24" s="80"/>
    </row>
    <row r="25" spans="1:11" ht="18" customHeight="1">
      <c r="A25" s="12"/>
      <c r="B25" s="12">
        <v>32</v>
      </c>
      <c r="C25" s="12" t="s">
        <v>44</v>
      </c>
      <c r="D25" s="8">
        <f>7134+8001+371815+32265+2178+3</f>
        <v>421396</v>
      </c>
      <c r="E25" s="64">
        <f>329625+72730+37000+26610</f>
        <v>465965</v>
      </c>
      <c r="F25" s="64">
        <v>780049</v>
      </c>
      <c r="G25" s="64">
        <v>855209</v>
      </c>
      <c r="H25" s="64">
        <v>886588</v>
      </c>
      <c r="J25" s="80"/>
    </row>
    <row r="26" spans="1:11" ht="18" customHeight="1">
      <c r="A26" s="12"/>
      <c r="B26" s="12">
        <v>34</v>
      </c>
      <c r="C26" s="13" t="s">
        <v>45</v>
      </c>
      <c r="D26" s="8">
        <v>557</v>
      </c>
      <c r="E26" s="64">
        <v>365</v>
      </c>
      <c r="F26" s="64">
        <v>700</v>
      </c>
      <c r="G26" s="64">
        <v>730</v>
      </c>
      <c r="H26" s="64">
        <v>760</v>
      </c>
    </row>
    <row r="27" spans="1:11" ht="18" customHeight="1">
      <c r="A27" s="12"/>
      <c r="B27" s="12">
        <v>38</v>
      </c>
      <c r="C27" s="79" t="s">
        <v>46</v>
      </c>
      <c r="D27" s="8">
        <v>6734</v>
      </c>
      <c r="E27" s="64"/>
      <c r="F27" s="64"/>
      <c r="G27" s="64"/>
      <c r="H27" s="64"/>
    </row>
    <row r="28" spans="1:11" ht="25.5">
      <c r="A28" s="14">
        <v>4</v>
      </c>
      <c r="B28" s="14"/>
      <c r="C28" s="22" t="s">
        <v>47</v>
      </c>
      <c r="D28" s="65">
        <f>D29+D30</f>
        <v>116088</v>
      </c>
      <c r="E28" s="65">
        <f>E29+E30</f>
        <v>165600</v>
      </c>
      <c r="F28" s="65">
        <f t="shared" ref="F28:H28" si="4">F29+F30</f>
        <v>112150</v>
      </c>
      <c r="G28" s="65">
        <f t="shared" si="4"/>
        <v>101920</v>
      </c>
      <c r="H28" s="65">
        <f t="shared" si="4"/>
        <v>110000</v>
      </c>
    </row>
    <row r="29" spans="1:11" ht="38.25">
      <c r="A29" s="15"/>
      <c r="B29" s="15">
        <v>41</v>
      </c>
      <c r="C29" s="23" t="s">
        <v>48</v>
      </c>
      <c r="D29" s="8">
        <v>240</v>
      </c>
      <c r="E29" s="64">
        <v>11526</v>
      </c>
      <c r="F29" s="73">
        <v>4500</v>
      </c>
      <c r="G29" s="64"/>
      <c r="H29" s="72"/>
      <c r="J29" s="80">
        <f>+F22-F10</f>
        <v>0</v>
      </c>
    </row>
    <row r="30" spans="1:11" ht="25.5">
      <c r="A30" s="15"/>
      <c r="B30" s="15">
        <v>42</v>
      </c>
      <c r="C30" s="23" t="s">
        <v>49</v>
      </c>
      <c r="D30" s="8">
        <v>115848</v>
      </c>
      <c r="E30" s="64">
        <f>11084+137790+5200</f>
        <v>154074</v>
      </c>
      <c r="F30" s="73">
        <v>107650</v>
      </c>
      <c r="G30" s="64">
        <v>101920</v>
      </c>
      <c r="H30" s="72">
        <v>110000</v>
      </c>
    </row>
  </sheetData>
  <mergeCells count="5">
    <mergeCell ref="A19:H19"/>
    <mergeCell ref="A1:H1"/>
    <mergeCell ref="A3:H3"/>
    <mergeCell ref="A5:H5"/>
    <mergeCell ref="A7:H7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topLeftCell="A5" workbookViewId="0">
      <selection activeCell="F29" sqref="F29"/>
    </sheetView>
  </sheetViews>
  <sheetFormatPr defaultRowHeight="15"/>
  <cols>
    <col min="1" max="1" width="26.28515625" customWidth="1"/>
    <col min="2" max="2" width="25.28515625" customWidth="1"/>
    <col min="3" max="6" width="25.28515625" style="67" customWidth="1"/>
    <col min="7" max="7" width="9.140625" style="67"/>
  </cols>
  <sheetData>
    <row r="1" spans="1:6" ht="42" customHeight="1">
      <c r="A1" s="85" t="s">
        <v>0</v>
      </c>
      <c r="B1" s="85"/>
      <c r="C1" s="85"/>
      <c r="D1" s="85"/>
      <c r="E1" s="85"/>
      <c r="F1" s="85"/>
    </row>
    <row r="2" spans="1:6" ht="18" customHeight="1">
      <c r="A2" s="4"/>
      <c r="B2" s="4"/>
      <c r="C2" s="4"/>
      <c r="D2" s="4"/>
      <c r="E2" s="4"/>
      <c r="F2" s="4"/>
    </row>
    <row r="3" spans="1:6" ht="15.75" customHeight="1">
      <c r="A3" s="85" t="s">
        <v>1</v>
      </c>
      <c r="B3" s="85"/>
      <c r="C3" s="85"/>
      <c r="D3" s="85"/>
      <c r="E3" s="85"/>
      <c r="F3" s="85"/>
    </row>
    <row r="4" spans="1:6" ht="18">
      <c r="B4" s="4"/>
      <c r="C4" s="4"/>
      <c r="D4" s="4"/>
      <c r="E4" s="71"/>
      <c r="F4" s="71"/>
    </row>
    <row r="5" spans="1:6" ht="18" customHeight="1">
      <c r="A5" s="85" t="s">
        <v>29</v>
      </c>
      <c r="B5" s="85"/>
      <c r="C5" s="85"/>
      <c r="D5" s="85"/>
      <c r="E5" s="85"/>
      <c r="F5" s="85"/>
    </row>
    <row r="6" spans="1:6" ht="18">
      <c r="A6" s="4"/>
      <c r="B6" s="4"/>
      <c r="C6" s="4"/>
      <c r="D6" s="4"/>
      <c r="E6" s="71"/>
      <c r="F6" s="71"/>
    </row>
    <row r="7" spans="1:6" ht="15.75" customHeight="1">
      <c r="A7" s="85" t="s">
        <v>50</v>
      </c>
      <c r="B7" s="85"/>
      <c r="C7" s="85"/>
      <c r="D7" s="85"/>
      <c r="E7" s="85"/>
      <c r="F7" s="85"/>
    </row>
    <row r="8" spans="1:6" ht="18">
      <c r="A8" s="4"/>
      <c r="B8" s="4"/>
      <c r="C8" s="4"/>
      <c r="D8" s="4"/>
      <c r="E8" s="71"/>
      <c r="F8" s="71"/>
    </row>
    <row r="9" spans="1:6" ht="25.5">
      <c r="A9" s="18" t="s">
        <v>51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</row>
    <row r="10" spans="1:6">
      <c r="A10" s="40" t="s">
        <v>9</v>
      </c>
      <c r="B10" s="63">
        <f>B11+B13+B15+B17+B19</f>
        <v>482119</v>
      </c>
      <c r="C10" s="63">
        <f t="shared" ref="C10:F10" si="0">C11+C13+C15+C17+C19</f>
        <v>792930</v>
      </c>
      <c r="D10" s="63">
        <f t="shared" si="0"/>
        <v>1184224</v>
      </c>
      <c r="E10" s="63">
        <f t="shared" si="0"/>
        <v>1263750</v>
      </c>
      <c r="F10" s="63">
        <f t="shared" si="0"/>
        <v>1318534</v>
      </c>
    </row>
    <row r="11" spans="1:6">
      <c r="A11" s="22" t="s">
        <v>52</v>
      </c>
      <c r="B11" s="63">
        <f>B12</f>
        <v>353164</v>
      </c>
      <c r="C11" s="63">
        <f>C12</f>
        <v>651000</v>
      </c>
      <c r="D11" s="63">
        <f t="shared" ref="D11:F11" si="1">D12</f>
        <v>890924</v>
      </c>
      <c r="E11" s="63">
        <f t="shared" si="1"/>
        <v>935470</v>
      </c>
      <c r="F11" s="63">
        <f t="shared" si="1"/>
        <v>963534</v>
      </c>
    </row>
    <row r="12" spans="1:6">
      <c r="A12" s="13" t="s">
        <v>53</v>
      </c>
      <c r="B12" s="9">
        <v>353164</v>
      </c>
      <c r="C12" s="64">
        <v>651000</v>
      </c>
      <c r="D12" s="64">
        <v>890924</v>
      </c>
      <c r="E12" s="64">
        <v>935470</v>
      </c>
      <c r="F12" s="64">
        <v>963534</v>
      </c>
    </row>
    <row r="13" spans="1:6">
      <c r="A13" s="24" t="s">
        <v>54</v>
      </c>
      <c r="B13" s="65">
        <f>B14</f>
        <v>36653</v>
      </c>
      <c r="C13" s="65">
        <f>C14</f>
        <v>78330</v>
      </c>
      <c r="D13" s="65">
        <f t="shared" ref="D13:F13" si="2">D14</f>
        <v>35000</v>
      </c>
      <c r="E13" s="65">
        <f t="shared" si="2"/>
        <v>36750</v>
      </c>
      <c r="F13" s="65">
        <f t="shared" si="2"/>
        <v>40000</v>
      </c>
    </row>
    <row r="14" spans="1:6">
      <c r="A14" s="12" t="s">
        <v>55</v>
      </c>
      <c r="B14" s="8">
        <v>36653</v>
      </c>
      <c r="C14" s="64">
        <v>78330</v>
      </c>
      <c r="D14" s="64">
        <v>35000</v>
      </c>
      <c r="E14" s="64">
        <v>36750</v>
      </c>
      <c r="F14" s="64">
        <v>40000</v>
      </c>
    </row>
    <row r="15" spans="1:6" ht="25.5">
      <c r="A15" s="11" t="s">
        <v>56</v>
      </c>
      <c r="B15" s="65">
        <f>B16</f>
        <v>69385</v>
      </c>
      <c r="C15" s="65">
        <f>C16</f>
        <v>26600</v>
      </c>
      <c r="D15" s="65">
        <f t="shared" ref="D15:F15" si="3">D16</f>
        <v>148000</v>
      </c>
      <c r="E15" s="65">
        <f t="shared" si="3"/>
        <v>170200</v>
      </c>
      <c r="F15" s="65">
        <f t="shared" si="3"/>
        <v>190000</v>
      </c>
    </row>
    <row r="16" spans="1:6" ht="25.5">
      <c r="A16" s="16" t="s">
        <v>57</v>
      </c>
      <c r="B16" s="8">
        <v>69385</v>
      </c>
      <c r="C16" s="64">
        <v>26600</v>
      </c>
      <c r="D16" s="64">
        <v>148000</v>
      </c>
      <c r="E16" s="64">
        <v>170200</v>
      </c>
      <c r="F16" s="64">
        <v>190000</v>
      </c>
    </row>
    <row r="17" spans="1:6">
      <c r="A17" s="40" t="s">
        <v>58</v>
      </c>
      <c r="B17" s="65">
        <f>B18</f>
        <v>17917</v>
      </c>
      <c r="C17" s="65">
        <f>C18</f>
        <v>37000</v>
      </c>
      <c r="D17" s="65">
        <f t="shared" ref="D17:F19" si="4">D18</f>
        <v>110300</v>
      </c>
      <c r="E17" s="65">
        <f t="shared" si="4"/>
        <v>121330</v>
      </c>
      <c r="F17" s="65">
        <f t="shared" si="4"/>
        <v>125000</v>
      </c>
    </row>
    <row r="18" spans="1:6">
      <c r="A18" s="13" t="s">
        <v>59</v>
      </c>
      <c r="B18" s="8">
        <v>17917</v>
      </c>
      <c r="C18" s="64">
        <v>37000</v>
      </c>
      <c r="D18" s="64">
        <v>110300</v>
      </c>
      <c r="E18" s="64">
        <v>121330</v>
      </c>
      <c r="F18" s="72">
        <v>125000</v>
      </c>
    </row>
    <row r="19" spans="1:6">
      <c r="A19" s="40" t="s">
        <v>60</v>
      </c>
      <c r="B19" s="65">
        <f>B20</f>
        <v>5000</v>
      </c>
      <c r="C19" s="65">
        <f>C20</f>
        <v>0</v>
      </c>
      <c r="D19" s="65">
        <f t="shared" si="4"/>
        <v>0</v>
      </c>
      <c r="E19" s="65">
        <f t="shared" si="4"/>
        <v>0</v>
      </c>
      <c r="F19" s="65">
        <f t="shared" si="4"/>
        <v>0</v>
      </c>
    </row>
    <row r="20" spans="1:6">
      <c r="A20" s="13" t="s">
        <v>61</v>
      </c>
      <c r="B20" s="8">
        <v>5000</v>
      </c>
      <c r="C20" s="64"/>
      <c r="D20" s="64"/>
      <c r="E20" s="64"/>
      <c r="F20" s="72"/>
    </row>
    <row r="23" spans="1:6" ht="15.75" customHeight="1">
      <c r="A23" s="85" t="s">
        <v>62</v>
      </c>
      <c r="B23" s="85"/>
      <c r="C23" s="85"/>
      <c r="D23" s="85"/>
      <c r="E23" s="85"/>
      <c r="F23" s="85"/>
    </row>
    <row r="24" spans="1:6" ht="18">
      <c r="A24" s="4"/>
      <c r="B24" s="4"/>
      <c r="C24" s="4"/>
      <c r="D24" s="4"/>
      <c r="E24" s="71"/>
      <c r="F24" s="71"/>
    </row>
    <row r="25" spans="1:6" ht="25.5">
      <c r="A25" s="18" t="s">
        <v>51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</row>
    <row r="26" spans="1:6">
      <c r="A26" s="40" t="s">
        <v>12</v>
      </c>
      <c r="B26" s="63">
        <f>B27+B29+B31+B33+B35</f>
        <v>656102.5</v>
      </c>
      <c r="C26" s="63">
        <f t="shared" ref="C26:F26" si="5">C27+C29+C31+C33+C35</f>
        <v>792930</v>
      </c>
      <c r="D26" s="63">
        <f t="shared" si="5"/>
        <v>1184224</v>
      </c>
      <c r="E26" s="63">
        <f t="shared" si="5"/>
        <v>1263750</v>
      </c>
      <c r="F26" s="63">
        <f t="shared" si="5"/>
        <v>1318534</v>
      </c>
    </row>
    <row r="27" spans="1:6" ht="15.75" customHeight="1">
      <c r="A27" s="22" t="s">
        <v>52</v>
      </c>
      <c r="B27" s="63">
        <f>B28</f>
        <v>582343</v>
      </c>
      <c r="C27" s="63">
        <f>C28</f>
        <v>651000</v>
      </c>
      <c r="D27" s="63">
        <f t="shared" ref="D27:F27" si="6">D28</f>
        <v>890924</v>
      </c>
      <c r="E27" s="63">
        <f t="shared" si="6"/>
        <v>935470</v>
      </c>
      <c r="F27" s="63">
        <f t="shared" si="6"/>
        <v>963534</v>
      </c>
    </row>
    <row r="28" spans="1:6">
      <c r="A28" s="13" t="s">
        <v>53</v>
      </c>
      <c r="B28" s="9">
        <f>468652+113691</f>
        <v>582343</v>
      </c>
      <c r="C28" s="64">
        <v>651000</v>
      </c>
      <c r="D28" s="64">
        <v>890924</v>
      </c>
      <c r="E28" s="64">
        <v>935470</v>
      </c>
      <c r="F28" s="64">
        <v>963534</v>
      </c>
    </row>
    <row r="29" spans="1:6">
      <c r="A29" s="24" t="s">
        <v>54</v>
      </c>
      <c r="B29" s="65">
        <f>B30</f>
        <v>50180</v>
      </c>
      <c r="C29" s="65">
        <f>C30</f>
        <v>78330</v>
      </c>
      <c r="D29" s="65">
        <f t="shared" ref="D29:F29" si="7">D30</f>
        <v>35000</v>
      </c>
      <c r="E29" s="65">
        <f t="shared" si="7"/>
        <v>36750</v>
      </c>
      <c r="F29" s="65">
        <f t="shared" si="7"/>
        <v>40000</v>
      </c>
    </row>
    <row r="30" spans="1:6">
      <c r="A30" s="12" t="s">
        <v>55</v>
      </c>
      <c r="B30" s="8">
        <v>50180</v>
      </c>
      <c r="C30" s="64">
        <v>78330</v>
      </c>
      <c r="D30" s="64">
        <v>35000</v>
      </c>
      <c r="E30" s="64">
        <v>36750</v>
      </c>
      <c r="F30" s="64">
        <v>40000</v>
      </c>
    </row>
    <row r="31" spans="1:6" ht="25.5">
      <c r="A31" s="11" t="s">
        <v>56</v>
      </c>
      <c r="B31" s="65">
        <f>B32</f>
        <v>0</v>
      </c>
      <c r="C31" s="65">
        <f>C32</f>
        <v>26600</v>
      </c>
      <c r="D31" s="65">
        <f t="shared" ref="D31:F31" si="8">D32</f>
        <v>148000</v>
      </c>
      <c r="E31" s="65">
        <f t="shared" si="8"/>
        <v>170200</v>
      </c>
      <c r="F31" s="65">
        <f t="shared" si="8"/>
        <v>190000</v>
      </c>
    </row>
    <row r="32" spans="1:6" ht="25.5">
      <c r="A32" s="16" t="s">
        <v>57</v>
      </c>
      <c r="B32" s="8">
        <v>0</v>
      </c>
      <c r="C32" s="64">
        <v>26600</v>
      </c>
      <c r="D32" s="64">
        <v>148000</v>
      </c>
      <c r="E32" s="64">
        <v>170200</v>
      </c>
      <c r="F32" s="64">
        <v>190000</v>
      </c>
    </row>
    <row r="33" spans="1:6">
      <c r="A33" s="40" t="s">
        <v>58</v>
      </c>
      <c r="B33" s="65">
        <f>B34</f>
        <v>18582</v>
      </c>
      <c r="C33" s="65">
        <f>C34</f>
        <v>37000</v>
      </c>
      <c r="D33" s="65">
        <f t="shared" ref="D33:F33" si="9">D34</f>
        <v>110300</v>
      </c>
      <c r="E33" s="65">
        <f t="shared" si="9"/>
        <v>121330</v>
      </c>
      <c r="F33" s="65">
        <f t="shared" si="9"/>
        <v>125000</v>
      </c>
    </row>
    <row r="34" spans="1:6">
      <c r="A34" s="13" t="s">
        <v>59</v>
      </c>
      <c r="B34" s="8">
        <v>18582</v>
      </c>
      <c r="C34" s="64">
        <v>37000</v>
      </c>
      <c r="D34" s="64">
        <v>110300</v>
      </c>
      <c r="E34" s="64">
        <v>121330</v>
      </c>
      <c r="F34" s="72">
        <v>125000</v>
      </c>
    </row>
    <row r="35" spans="1:6">
      <c r="A35" s="40" t="s">
        <v>60</v>
      </c>
      <c r="B35" s="65">
        <f>B36</f>
        <v>4997.5</v>
      </c>
      <c r="C35" s="65">
        <f>C36</f>
        <v>0</v>
      </c>
      <c r="D35" s="65">
        <f t="shared" ref="D35:F35" si="10">D36</f>
        <v>0</v>
      </c>
      <c r="E35" s="65">
        <f t="shared" si="10"/>
        <v>0</v>
      </c>
      <c r="F35" s="65">
        <f t="shared" si="10"/>
        <v>0</v>
      </c>
    </row>
    <row r="36" spans="1:6">
      <c r="A36" s="13" t="s">
        <v>61</v>
      </c>
      <c r="B36" s="8">
        <f>3000+1997.5</f>
        <v>4997.5</v>
      </c>
      <c r="C36" s="64"/>
      <c r="D36" s="64"/>
      <c r="E36" s="64"/>
      <c r="F36" s="72"/>
    </row>
  </sheetData>
  <mergeCells count="5">
    <mergeCell ref="A1:F1"/>
    <mergeCell ref="A3:F3"/>
    <mergeCell ref="A5:F5"/>
    <mergeCell ref="A7:F7"/>
    <mergeCell ref="A23:F23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C12" sqref="C12:F12"/>
    </sheetView>
  </sheetViews>
  <sheetFormatPr defaultRowHeight="15"/>
  <cols>
    <col min="1" max="1" width="37.7109375" customWidth="1"/>
    <col min="2" max="6" width="25.28515625" customWidth="1"/>
  </cols>
  <sheetData>
    <row r="1" spans="1:6" ht="42" customHeight="1">
      <c r="A1" s="85" t="s">
        <v>0</v>
      </c>
      <c r="B1" s="85"/>
      <c r="C1" s="85"/>
      <c r="D1" s="85"/>
      <c r="E1" s="85"/>
      <c r="F1" s="85"/>
    </row>
    <row r="2" spans="1:6" ht="18" customHeight="1">
      <c r="A2" s="4"/>
      <c r="B2" s="4"/>
      <c r="C2" s="4"/>
      <c r="D2" s="4"/>
      <c r="E2" s="4"/>
      <c r="F2" s="4"/>
    </row>
    <row r="3" spans="1:6" ht="15.75">
      <c r="A3" s="85" t="s">
        <v>1</v>
      </c>
      <c r="B3" s="85"/>
      <c r="C3" s="85"/>
      <c r="D3" s="85"/>
      <c r="E3" s="98"/>
      <c r="F3" s="98"/>
    </row>
    <row r="4" spans="1:6" ht="18">
      <c r="A4" s="4"/>
      <c r="B4" s="4"/>
      <c r="C4" s="4"/>
      <c r="D4" s="4"/>
      <c r="E4" s="5"/>
      <c r="F4" s="5"/>
    </row>
    <row r="5" spans="1:6" ht="18" customHeight="1">
      <c r="A5" s="85" t="s">
        <v>29</v>
      </c>
      <c r="B5" s="86"/>
      <c r="C5" s="86"/>
      <c r="D5" s="86"/>
      <c r="E5" s="86"/>
      <c r="F5" s="86"/>
    </row>
    <row r="6" spans="1:6" ht="18">
      <c r="A6" s="4"/>
      <c r="B6" s="4"/>
      <c r="C6" s="4"/>
      <c r="D6" s="4"/>
      <c r="E6" s="5"/>
      <c r="F6" s="5"/>
    </row>
    <row r="7" spans="1:6" ht="15.75">
      <c r="A7" s="85" t="s">
        <v>63</v>
      </c>
      <c r="B7" s="103"/>
      <c r="C7" s="103"/>
      <c r="D7" s="103"/>
      <c r="E7" s="103"/>
      <c r="F7" s="103"/>
    </row>
    <row r="8" spans="1:6" ht="18">
      <c r="A8" s="4"/>
      <c r="B8" s="4"/>
      <c r="C8" s="4"/>
      <c r="D8" s="4"/>
      <c r="E8" s="5"/>
      <c r="F8" s="5"/>
    </row>
    <row r="9" spans="1:6" ht="25.5">
      <c r="A9" s="18" t="s">
        <v>51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</row>
    <row r="10" spans="1:6" ht="15.75" customHeight="1">
      <c r="A10" s="11" t="s">
        <v>64</v>
      </c>
      <c r="B10" s="9">
        <f>B11</f>
        <v>656102.5</v>
      </c>
      <c r="C10" s="9">
        <f>C11</f>
        <v>792930</v>
      </c>
      <c r="D10" s="9">
        <f t="shared" ref="D10:F10" si="0">D11</f>
        <v>1184224</v>
      </c>
      <c r="E10" s="9">
        <f t="shared" si="0"/>
        <v>1263750</v>
      </c>
      <c r="F10" s="9">
        <f t="shared" si="0"/>
        <v>1318534</v>
      </c>
    </row>
    <row r="11" spans="1:6" ht="15.75" customHeight="1">
      <c r="A11" s="11" t="s">
        <v>65</v>
      </c>
      <c r="B11" s="9">
        <f>B12</f>
        <v>656102.5</v>
      </c>
      <c r="C11" s="9">
        <f>C12</f>
        <v>792930</v>
      </c>
      <c r="D11" s="9">
        <f t="shared" ref="D11:F11" si="1">D12</f>
        <v>1184224</v>
      </c>
      <c r="E11" s="9">
        <f t="shared" si="1"/>
        <v>1263750</v>
      </c>
      <c r="F11" s="9">
        <f t="shared" si="1"/>
        <v>1318534</v>
      </c>
    </row>
    <row r="12" spans="1:6">
      <c r="A12" s="16" t="s">
        <v>66</v>
      </c>
      <c r="B12" s="8">
        <f>+'Prihodi i rashodi po izvorima'!B26</f>
        <v>656102.5</v>
      </c>
      <c r="C12" s="8">
        <f>+'Prihodi i rashodi po izvorima'!C26</f>
        <v>792930</v>
      </c>
      <c r="D12" s="8">
        <f>+'Prihodi i rashodi po izvorima'!D26</f>
        <v>1184224</v>
      </c>
      <c r="E12" s="8">
        <f>+'Prihodi i rashodi po izvorima'!E26</f>
        <v>1263750</v>
      </c>
      <c r="F12" s="8">
        <f>+'Prihodi i rashodi po izvorima'!F26</f>
        <v>1318534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D14" sqref="D14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85" t="s">
        <v>1</v>
      </c>
      <c r="B3" s="85"/>
      <c r="C3" s="85"/>
      <c r="D3" s="85"/>
      <c r="E3" s="85"/>
      <c r="F3" s="85"/>
      <c r="G3" s="85"/>
      <c r="H3" s="85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85" t="s">
        <v>67</v>
      </c>
      <c r="B5" s="85"/>
      <c r="C5" s="85"/>
      <c r="D5" s="85"/>
      <c r="E5" s="85"/>
      <c r="F5" s="85"/>
      <c r="G5" s="85"/>
      <c r="H5" s="85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25.5">
      <c r="A7" s="18" t="s">
        <v>31</v>
      </c>
      <c r="B7" s="17" t="s">
        <v>32</v>
      </c>
      <c r="C7" s="17" t="s">
        <v>68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>
      <c r="A8" s="38"/>
      <c r="B8" s="39"/>
      <c r="C8" s="37" t="s">
        <v>69</v>
      </c>
      <c r="D8" s="39"/>
      <c r="E8" s="38"/>
      <c r="F8" s="38"/>
      <c r="G8" s="38"/>
      <c r="H8" s="38"/>
    </row>
    <row r="9" spans="1:8" ht="25.5">
      <c r="A9" s="11">
        <v>8</v>
      </c>
      <c r="B9" s="11"/>
      <c r="C9" s="11" t="s">
        <v>70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</row>
    <row r="10" spans="1:8">
      <c r="A10" s="11"/>
      <c r="B10" s="15">
        <v>84</v>
      </c>
      <c r="C10" s="15" t="s">
        <v>71</v>
      </c>
      <c r="D10" s="8"/>
      <c r="E10" s="9"/>
      <c r="F10" s="9"/>
      <c r="G10" s="9"/>
      <c r="H10" s="9"/>
    </row>
    <row r="11" spans="1:8">
      <c r="A11" s="11"/>
      <c r="B11" s="15"/>
      <c r="C11" s="41"/>
      <c r="D11" s="8"/>
      <c r="E11" s="9"/>
      <c r="F11" s="9"/>
      <c r="G11" s="9"/>
      <c r="H11" s="9"/>
    </row>
    <row r="12" spans="1:8">
      <c r="A12" s="11"/>
      <c r="B12" s="15"/>
      <c r="C12" s="37" t="s">
        <v>72</v>
      </c>
      <c r="D12" s="8"/>
      <c r="E12" s="9"/>
      <c r="F12" s="9"/>
      <c r="G12" s="9"/>
      <c r="H12" s="9"/>
    </row>
    <row r="13" spans="1:8" ht="25.5">
      <c r="A13" s="14">
        <v>5</v>
      </c>
      <c r="B13" s="14"/>
      <c r="C13" s="22" t="s">
        <v>73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</row>
    <row r="14" spans="1:8" ht="25.5">
      <c r="A14" s="15"/>
      <c r="B14" s="15">
        <v>54</v>
      </c>
      <c r="C14" s="23" t="s">
        <v>74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B10" sqref="B10"/>
    </sheetView>
  </sheetViews>
  <sheetFormatPr defaultRowHeight="15"/>
  <cols>
    <col min="1" max="6" width="25.28515625" customWidth="1"/>
  </cols>
  <sheetData>
    <row r="1" spans="1:6" ht="42" customHeight="1">
      <c r="A1" s="85" t="s">
        <v>0</v>
      </c>
      <c r="B1" s="85"/>
      <c r="C1" s="85"/>
      <c r="D1" s="85"/>
      <c r="E1" s="85"/>
      <c r="F1" s="85"/>
    </row>
    <row r="2" spans="1:6" ht="18" customHeight="1">
      <c r="A2" s="4"/>
      <c r="B2" s="4"/>
      <c r="C2" s="4"/>
      <c r="D2" s="4"/>
      <c r="E2" s="4"/>
      <c r="F2" s="4"/>
    </row>
    <row r="3" spans="1:6" ht="15.75" customHeight="1">
      <c r="A3" s="85" t="s">
        <v>1</v>
      </c>
      <c r="B3" s="85"/>
      <c r="C3" s="85"/>
      <c r="D3" s="85"/>
      <c r="E3" s="85"/>
      <c r="F3" s="85"/>
    </row>
    <row r="4" spans="1:6" ht="18">
      <c r="A4" s="4"/>
      <c r="B4" s="4"/>
      <c r="C4" s="4"/>
      <c r="D4" s="4"/>
      <c r="E4" s="5"/>
      <c r="F4" s="5"/>
    </row>
    <row r="5" spans="1:6" ht="18" customHeight="1">
      <c r="A5" s="85" t="s">
        <v>75</v>
      </c>
      <c r="B5" s="85"/>
      <c r="C5" s="85"/>
      <c r="D5" s="85"/>
      <c r="E5" s="85"/>
      <c r="F5" s="85"/>
    </row>
    <row r="6" spans="1:6" ht="18">
      <c r="A6" s="4"/>
      <c r="B6" s="4"/>
      <c r="C6" s="4"/>
      <c r="D6" s="4"/>
      <c r="E6" s="5"/>
      <c r="F6" s="5"/>
    </row>
    <row r="7" spans="1:6" ht="25.5">
      <c r="A7" s="17" t="s">
        <v>51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6">
      <c r="A8" s="11" t="s">
        <v>69</v>
      </c>
      <c r="B8" s="8"/>
      <c r="C8" s="9"/>
      <c r="D8" s="9"/>
      <c r="E8" s="9"/>
      <c r="F8" s="9"/>
    </row>
    <row r="9" spans="1:6" ht="25.5">
      <c r="A9" s="11" t="s">
        <v>76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</row>
    <row r="10" spans="1:6" ht="25.5">
      <c r="A10" s="16" t="s">
        <v>77</v>
      </c>
      <c r="B10" s="8"/>
      <c r="C10" s="9"/>
      <c r="D10" s="9"/>
      <c r="E10" s="9"/>
      <c r="F10" s="9"/>
    </row>
    <row r="11" spans="1:6">
      <c r="A11" s="16"/>
      <c r="B11" s="8"/>
      <c r="C11" s="9"/>
      <c r="D11" s="9"/>
      <c r="E11" s="9"/>
      <c r="F11" s="9"/>
    </row>
    <row r="12" spans="1:6">
      <c r="A12" s="11" t="s">
        <v>72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6">
      <c r="A13" s="22" t="s">
        <v>52</v>
      </c>
      <c r="B13" s="8"/>
      <c r="C13" s="9"/>
      <c r="D13" s="9"/>
      <c r="E13" s="9"/>
      <c r="F13" s="9"/>
    </row>
    <row r="14" spans="1:6">
      <c r="A14" s="13" t="s">
        <v>78</v>
      </c>
      <c r="B14" s="8"/>
      <c r="C14" s="9"/>
      <c r="D14" s="9"/>
      <c r="E14" s="9"/>
      <c r="F14" s="10"/>
    </row>
    <row r="15" spans="1:6">
      <c r="A15" s="22" t="s">
        <v>54</v>
      </c>
      <c r="B15" s="8"/>
      <c r="C15" s="9"/>
      <c r="D15" s="9"/>
      <c r="E15" s="9"/>
      <c r="F15" s="10"/>
    </row>
    <row r="16" spans="1:6">
      <c r="A16" s="13" t="s">
        <v>79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6"/>
  <sheetViews>
    <sheetView tabSelected="1" topLeftCell="A10" workbookViewId="0">
      <selection activeCell="I28" sqref="I28"/>
    </sheetView>
  </sheetViews>
  <sheetFormatPr defaultRowHeight="1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18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>
      <c r="A3" s="85" t="s">
        <v>80</v>
      </c>
      <c r="B3" s="86"/>
      <c r="C3" s="86"/>
      <c r="D3" s="86"/>
      <c r="E3" s="86"/>
      <c r="F3" s="86"/>
      <c r="G3" s="86"/>
      <c r="H3" s="86"/>
      <c r="I3" s="86"/>
    </row>
    <row r="4" spans="1:9" ht="18">
      <c r="A4" s="4"/>
      <c r="B4" s="4"/>
      <c r="C4" s="4"/>
      <c r="D4" s="4"/>
      <c r="E4" s="4"/>
      <c r="F4" s="4"/>
      <c r="G4" s="4"/>
      <c r="H4" s="5"/>
      <c r="I4" s="5"/>
    </row>
    <row r="5" spans="1:9" ht="25.5">
      <c r="A5" s="120" t="s">
        <v>81</v>
      </c>
      <c r="B5" s="121"/>
      <c r="C5" s="122"/>
      <c r="D5" s="17" t="s">
        <v>82</v>
      </c>
      <c r="E5" s="17" t="s">
        <v>83</v>
      </c>
      <c r="F5" s="18" t="s">
        <v>5</v>
      </c>
      <c r="G5" s="18" t="s">
        <v>84</v>
      </c>
      <c r="H5" s="18" t="s">
        <v>85</v>
      </c>
      <c r="I5" s="18" t="s">
        <v>86</v>
      </c>
    </row>
    <row r="6" spans="1:9" ht="25.5">
      <c r="A6" s="117" t="s">
        <v>87</v>
      </c>
      <c r="B6" s="118"/>
      <c r="C6" s="119"/>
      <c r="D6" s="26" t="s">
        <v>88</v>
      </c>
      <c r="E6" s="8"/>
      <c r="F6" s="9"/>
      <c r="G6" s="9"/>
      <c r="H6" s="9"/>
      <c r="I6" s="9"/>
    </row>
    <row r="7" spans="1:9">
      <c r="A7" s="117" t="s">
        <v>89</v>
      </c>
      <c r="B7" s="118"/>
      <c r="C7" s="119"/>
      <c r="D7" s="26" t="s">
        <v>90</v>
      </c>
      <c r="E7" s="66">
        <f>E9+E15+E18+E21</f>
        <v>590195</v>
      </c>
      <c r="F7" s="66">
        <f>F9+F15+F18+F21</f>
        <v>627330</v>
      </c>
      <c r="G7" s="66">
        <f>G9+G15+G18+G21</f>
        <v>1072074</v>
      </c>
      <c r="H7" s="66">
        <f>H9+H15+H18+H21</f>
        <v>1161830</v>
      </c>
      <c r="I7" s="66">
        <f>I9+I15+I18+I21</f>
        <v>1208534</v>
      </c>
    </row>
    <row r="8" spans="1:9">
      <c r="A8" s="110" t="s">
        <v>53</v>
      </c>
      <c r="B8" s="111"/>
      <c r="C8" s="112"/>
      <c r="D8" s="36"/>
      <c r="E8" s="8"/>
      <c r="F8" s="9"/>
      <c r="G8" s="9"/>
      <c r="H8" s="9"/>
      <c r="I8" s="10"/>
    </row>
    <row r="9" spans="1:9">
      <c r="A9" s="113">
        <v>3</v>
      </c>
      <c r="B9" s="114"/>
      <c r="C9" s="115"/>
      <c r="D9" s="25" t="s">
        <v>42</v>
      </c>
      <c r="E9" s="9">
        <f>E10+E11+E12+E13</f>
        <v>540015</v>
      </c>
      <c r="F9" s="9">
        <f>F10+F11+F12</f>
        <v>491000</v>
      </c>
      <c r="G9" s="9">
        <f t="shared" ref="G9:I9" si="0">G10+G11+G12</f>
        <v>819074</v>
      </c>
      <c r="H9" s="9">
        <f t="shared" si="0"/>
        <v>874880</v>
      </c>
      <c r="I9" s="9">
        <f t="shared" si="0"/>
        <v>898534</v>
      </c>
    </row>
    <row r="10" spans="1:9">
      <c r="A10" s="107">
        <v>31</v>
      </c>
      <c r="B10" s="108"/>
      <c r="C10" s="109"/>
      <c r="D10" s="25" t="s">
        <v>43</v>
      </c>
      <c r="E10" s="8">
        <v>111328</v>
      </c>
      <c r="F10" s="9">
        <v>161000</v>
      </c>
      <c r="G10" s="9">
        <v>291325</v>
      </c>
      <c r="H10" s="9">
        <v>305891</v>
      </c>
      <c r="I10" s="10">
        <v>321186</v>
      </c>
    </row>
    <row r="11" spans="1:9">
      <c r="A11" s="107">
        <v>32</v>
      </c>
      <c r="B11" s="108"/>
      <c r="C11" s="109"/>
      <c r="D11" s="25" t="s">
        <v>44</v>
      </c>
      <c r="E11" s="8">
        <v>421396</v>
      </c>
      <c r="F11" s="9">
        <v>329635</v>
      </c>
      <c r="G11" s="9">
        <v>527049</v>
      </c>
      <c r="H11" s="9">
        <v>568259</v>
      </c>
      <c r="I11" s="10">
        <v>576588</v>
      </c>
    </row>
    <row r="12" spans="1:9">
      <c r="A12" s="107">
        <v>34</v>
      </c>
      <c r="B12" s="108"/>
      <c r="C12" s="109"/>
      <c r="D12" s="25" t="s">
        <v>91</v>
      </c>
      <c r="E12" s="8">
        <v>557</v>
      </c>
      <c r="F12" s="9">
        <v>365</v>
      </c>
      <c r="G12" s="9">
        <v>700</v>
      </c>
      <c r="H12" s="9">
        <v>730</v>
      </c>
      <c r="I12" s="10">
        <v>760</v>
      </c>
    </row>
    <row r="13" spans="1:9">
      <c r="A13" s="74">
        <v>38</v>
      </c>
      <c r="B13" s="75"/>
      <c r="C13" s="76"/>
      <c r="D13" s="25" t="s">
        <v>92</v>
      </c>
      <c r="E13" s="8">
        <v>6734</v>
      </c>
      <c r="F13" s="9"/>
      <c r="G13" s="9"/>
      <c r="H13" s="9"/>
      <c r="I13" s="10"/>
    </row>
    <row r="14" spans="1:9" ht="15" customHeight="1">
      <c r="A14" s="116" t="s">
        <v>55</v>
      </c>
      <c r="B14" s="111"/>
      <c r="C14" s="112"/>
      <c r="D14" s="36"/>
      <c r="E14" s="8"/>
      <c r="F14" s="9"/>
      <c r="G14" s="9"/>
      <c r="H14" s="9"/>
      <c r="I14" s="10"/>
    </row>
    <row r="15" spans="1:9">
      <c r="A15" s="113">
        <v>3</v>
      </c>
      <c r="B15" s="114"/>
      <c r="C15" s="115"/>
      <c r="D15" s="25" t="s">
        <v>42</v>
      </c>
      <c r="E15" s="9">
        <f>E16</f>
        <v>50180</v>
      </c>
      <c r="F15" s="9">
        <f>F16</f>
        <v>72730</v>
      </c>
      <c r="G15" s="9">
        <f t="shared" ref="G15:I15" si="1">G16</f>
        <v>35000</v>
      </c>
      <c r="H15" s="9">
        <f t="shared" si="1"/>
        <v>36750</v>
      </c>
      <c r="I15" s="9">
        <f t="shared" si="1"/>
        <v>40000</v>
      </c>
    </row>
    <row r="16" spans="1:9">
      <c r="A16" s="107">
        <v>32</v>
      </c>
      <c r="B16" s="108"/>
      <c r="C16" s="109"/>
      <c r="D16" s="25" t="s">
        <v>44</v>
      </c>
      <c r="E16" s="8">
        <v>50180</v>
      </c>
      <c r="F16" s="9">
        <v>72730</v>
      </c>
      <c r="G16" s="9">
        <v>35000</v>
      </c>
      <c r="H16" s="9">
        <v>36750</v>
      </c>
      <c r="I16" s="10">
        <v>40000</v>
      </c>
    </row>
    <row r="17" spans="1:9" ht="30" customHeight="1">
      <c r="A17" s="110" t="s">
        <v>93</v>
      </c>
      <c r="B17" s="111"/>
      <c r="C17" s="112"/>
      <c r="D17" s="36"/>
      <c r="E17" s="8"/>
      <c r="F17" s="9"/>
      <c r="G17" s="9"/>
      <c r="H17" s="9"/>
      <c r="I17" s="10"/>
    </row>
    <row r="18" spans="1:9">
      <c r="A18" s="113">
        <v>3</v>
      </c>
      <c r="B18" s="114"/>
      <c r="C18" s="115"/>
      <c r="D18" s="25" t="s">
        <v>42</v>
      </c>
      <c r="E18" s="8"/>
      <c r="F18" s="9">
        <f>F19</f>
        <v>26600</v>
      </c>
      <c r="G18" s="9">
        <f t="shared" ref="G18:I18" si="2">G19</f>
        <v>148000</v>
      </c>
      <c r="H18" s="9">
        <f t="shared" si="2"/>
        <v>170200</v>
      </c>
      <c r="I18" s="9">
        <f t="shared" si="2"/>
        <v>190000</v>
      </c>
    </row>
    <row r="19" spans="1:9">
      <c r="A19" s="107">
        <v>32</v>
      </c>
      <c r="B19" s="108"/>
      <c r="C19" s="109"/>
      <c r="D19" s="25" t="s">
        <v>44</v>
      </c>
      <c r="E19" s="8">
        <v>0</v>
      </c>
      <c r="F19" s="9">
        <v>26600</v>
      </c>
      <c r="G19" s="9">
        <v>148000</v>
      </c>
      <c r="H19" s="9">
        <v>170200</v>
      </c>
      <c r="I19" s="10">
        <v>190000</v>
      </c>
    </row>
    <row r="20" spans="1:9" ht="30" customHeight="1">
      <c r="A20" s="110" t="s">
        <v>94</v>
      </c>
      <c r="B20" s="111"/>
      <c r="C20" s="112"/>
      <c r="D20" s="36"/>
      <c r="E20" s="8"/>
      <c r="F20" s="9"/>
      <c r="G20" s="9"/>
      <c r="H20" s="9"/>
      <c r="I20" s="10"/>
    </row>
    <row r="21" spans="1:9">
      <c r="A21" s="113">
        <v>3</v>
      </c>
      <c r="B21" s="114"/>
      <c r="C21" s="115"/>
      <c r="D21" s="25" t="s">
        <v>42</v>
      </c>
      <c r="E21" s="8"/>
      <c r="F21" s="9">
        <f>F22</f>
        <v>37000</v>
      </c>
      <c r="G21" s="9">
        <f t="shared" ref="G21:I21" si="3">G22</f>
        <v>70000</v>
      </c>
      <c r="H21" s="9">
        <f t="shared" si="3"/>
        <v>80000</v>
      </c>
      <c r="I21" s="9">
        <f t="shared" si="3"/>
        <v>80000</v>
      </c>
    </row>
    <row r="22" spans="1:9">
      <c r="A22" s="107">
        <v>32</v>
      </c>
      <c r="B22" s="108"/>
      <c r="C22" s="109"/>
      <c r="D22" s="25" t="s">
        <v>44</v>
      </c>
      <c r="E22" s="8">
        <v>18582</v>
      </c>
      <c r="F22" s="9">
        <v>37000</v>
      </c>
      <c r="G22" s="9">
        <v>70000</v>
      </c>
      <c r="H22" s="9">
        <v>80000</v>
      </c>
      <c r="I22" s="10">
        <v>80000</v>
      </c>
    </row>
    <row r="23" spans="1:9" ht="25.5">
      <c r="A23" s="117" t="s">
        <v>87</v>
      </c>
      <c r="B23" s="118"/>
      <c r="C23" s="119"/>
      <c r="D23" s="26" t="s">
        <v>88</v>
      </c>
      <c r="E23" s="8"/>
      <c r="F23" s="9"/>
      <c r="G23" s="9"/>
      <c r="H23" s="9"/>
      <c r="I23" s="9"/>
    </row>
    <row r="24" spans="1:9">
      <c r="A24" s="117" t="s">
        <v>95</v>
      </c>
      <c r="B24" s="118"/>
      <c r="C24" s="119"/>
      <c r="D24" s="26" t="s">
        <v>96</v>
      </c>
      <c r="E24" s="8"/>
      <c r="F24" s="66">
        <f>F26+F30+F34</f>
        <v>165600</v>
      </c>
      <c r="G24" s="66">
        <f t="shared" ref="G24:I24" si="4">G26+G30+G34</f>
        <v>112150</v>
      </c>
      <c r="H24" s="66">
        <f t="shared" si="4"/>
        <v>101920</v>
      </c>
      <c r="I24" s="66">
        <f t="shared" si="4"/>
        <v>110000</v>
      </c>
    </row>
    <row r="25" spans="1:9">
      <c r="A25" s="110" t="s">
        <v>53</v>
      </c>
      <c r="B25" s="111"/>
      <c r="C25" s="112"/>
      <c r="D25" s="36"/>
      <c r="E25" s="8"/>
      <c r="F25" s="9"/>
      <c r="G25" s="9"/>
      <c r="H25" s="9"/>
      <c r="I25" s="10"/>
    </row>
    <row r="26" spans="1:9" ht="25.5">
      <c r="A26" s="113">
        <v>4</v>
      </c>
      <c r="B26" s="114"/>
      <c r="C26" s="115"/>
      <c r="D26" s="23" t="s">
        <v>47</v>
      </c>
      <c r="E26" s="8">
        <f>+E27+E28</f>
        <v>113691</v>
      </c>
      <c r="F26" s="9">
        <f>F27+F28</f>
        <v>160000</v>
      </c>
      <c r="G26" s="9">
        <f t="shared" ref="G26:I26" si="5">G27+G28</f>
        <v>71850</v>
      </c>
      <c r="H26" s="9">
        <f t="shared" si="5"/>
        <v>60590</v>
      </c>
      <c r="I26" s="9">
        <f t="shared" si="5"/>
        <v>65000</v>
      </c>
    </row>
    <row r="27" spans="1:9" ht="25.5">
      <c r="A27" s="107">
        <v>41</v>
      </c>
      <c r="B27" s="108"/>
      <c r="C27" s="109"/>
      <c r="D27" s="23" t="s">
        <v>48</v>
      </c>
      <c r="E27" s="8"/>
      <c r="F27" s="9">
        <v>11126</v>
      </c>
      <c r="G27" s="9">
        <v>4500</v>
      </c>
      <c r="H27" s="9">
        <v>0</v>
      </c>
      <c r="I27" s="10">
        <v>0</v>
      </c>
    </row>
    <row r="28" spans="1:9" ht="25.5">
      <c r="A28" s="107">
        <v>42</v>
      </c>
      <c r="B28" s="108"/>
      <c r="C28" s="109"/>
      <c r="D28" s="23" t="s">
        <v>49</v>
      </c>
      <c r="E28" s="8">
        <v>113691</v>
      </c>
      <c r="F28" s="9">
        <v>148874</v>
      </c>
      <c r="G28" s="9">
        <v>67350</v>
      </c>
      <c r="H28" s="9">
        <v>60590</v>
      </c>
      <c r="I28" s="10">
        <v>65000</v>
      </c>
    </row>
    <row r="29" spans="1:9" ht="15" customHeight="1">
      <c r="A29" s="116" t="s">
        <v>55</v>
      </c>
      <c r="B29" s="111"/>
      <c r="C29" s="112"/>
      <c r="D29" s="36"/>
      <c r="E29" s="8"/>
      <c r="F29" s="9"/>
      <c r="G29" s="9"/>
      <c r="H29" s="9"/>
      <c r="I29" s="10"/>
    </row>
    <row r="30" spans="1:9" ht="25.5">
      <c r="A30" s="113">
        <v>4</v>
      </c>
      <c r="B30" s="114"/>
      <c r="C30" s="115"/>
      <c r="D30" s="23" t="s">
        <v>47</v>
      </c>
      <c r="E30" s="8">
        <f>+E31+E32</f>
        <v>0</v>
      </c>
      <c r="F30" s="9">
        <f>F31+F32</f>
        <v>5600</v>
      </c>
      <c r="G30" s="9">
        <f t="shared" ref="G30:I30" si="6">G31+G32</f>
        <v>0</v>
      </c>
      <c r="H30" s="9">
        <f t="shared" si="6"/>
        <v>0</v>
      </c>
      <c r="I30" s="9">
        <f t="shared" si="6"/>
        <v>0</v>
      </c>
    </row>
    <row r="31" spans="1:9" ht="25.5">
      <c r="A31" s="107">
        <v>41</v>
      </c>
      <c r="B31" s="108"/>
      <c r="C31" s="109"/>
      <c r="D31" s="23" t="s">
        <v>48</v>
      </c>
      <c r="E31" s="8">
        <v>0</v>
      </c>
      <c r="F31" s="9">
        <v>400</v>
      </c>
      <c r="G31" s="9">
        <v>0</v>
      </c>
      <c r="H31" s="9">
        <v>0</v>
      </c>
      <c r="I31" s="10">
        <v>0</v>
      </c>
    </row>
    <row r="32" spans="1:9" ht="25.5">
      <c r="A32" s="107">
        <v>42</v>
      </c>
      <c r="B32" s="108"/>
      <c r="C32" s="109"/>
      <c r="D32" s="23" t="s">
        <v>49</v>
      </c>
      <c r="E32" s="8">
        <v>0</v>
      </c>
      <c r="F32" s="9">
        <v>5200</v>
      </c>
      <c r="G32" s="9"/>
      <c r="H32" s="9"/>
      <c r="I32" s="10"/>
    </row>
    <row r="33" spans="1:9" ht="31.5" customHeight="1">
      <c r="A33" s="110" t="s">
        <v>97</v>
      </c>
      <c r="B33" s="111"/>
      <c r="C33" s="112"/>
      <c r="D33" s="36"/>
      <c r="E33" s="8"/>
      <c r="F33" s="9"/>
      <c r="G33" s="9"/>
      <c r="H33" s="9"/>
      <c r="I33" s="10"/>
    </row>
    <row r="34" spans="1:9" ht="25.5">
      <c r="A34" s="113">
        <v>4</v>
      </c>
      <c r="B34" s="114"/>
      <c r="C34" s="115"/>
      <c r="D34" s="23" t="s">
        <v>47</v>
      </c>
      <c r="E34" s="8">
        <f>+E35</f>
        <v>0</v>
      </c>
      <c r="F34" s="9">
        <f>F35</f>
        <v>0</v>
      </c>
      <c r="G34" s="9">
        <f t="shared" ref="G34:I34" si="7">G35</f>
        <v>40300</v>
      </c>
      <c r="H34" s="9">
        <f t="shared" si="7"/>
        <v>41330</v>
      </c>
      <c r="I34" s="9">
        <f t="shared" si="7"/>
        <v>45000</v>
      </c>
    </row>
    <row r="35" spans="1:9" ht="25.5">
      <c r="A35" s="107">
        <v>42</v>
      </c>
      <c r="B35" s="108"/>
      <c r="C35" s="109"/>
      <c r="D35" s="23" t="s">
        <v>49</v>
      </c>
      <c r="E35" s="8">
        <v>0</v>
      </c>
      <c r="F35" s="9"/>
      <c r="G35" s="9">
        <v>40300</v>
      </c>
      <c r="H35" s="9">
        <v>41330</v>
      </c>
      <c r="I35" s="10">
        <v>45000</v>
      </c>
    </row>
    <row r="36" spans="1:9">
      <c r="A36" s="104" t="s">
        <v>64</v>
      </c>
      <c r="B36" s="105"/>
      <c r="C36" s="106"/>
      <c r="D36" s="68"/>
      <c r="E36" s="69"/>
      <c r="F36" s="70">
        <f>F7+F24</f>
        <v>792930</v>
      </c>
      <c r="G36" s="70">
        <f>G7+G24</f>
        <v>1184224</v>
      </c>
      <c r="H36" s="70">
        <f>H7+H24</f>
        <v>1263750</v>
      </c>
      <c r="I36" s="70">
        <f>I7+I24</f>
        <v>1318534</v>
      </c>
    </row>
  </sheetData>
  <mergeCells count="33">
    <mergeCell ref="A18:C18"/>
    <mergeCell ref="A19:C19"/>
    <mergeCell ref="A14:C14"/>
    <mergeCell ref="A15:C15"/>
    <mergeCell ref="A17:C17"/>
    <mergeCell ref="A8:C8"/>
    <mergeCell ref="A9:C9"/>
    <mergeCell ref="A11:C11"/>
    <mergeCell ref="A10:C10"/>
    <mergeCell ref="A16:C16"/>
    <mergeCell ref="A12:C12"/>
    <mergeCell ref="A6:C6"/>
    <mergeCell ref="A7:C7"/>
    <mergeCell ref="A1:I1"/>
    <mergeCell ref="A3:I3"/>
    <mergeCell ref="A5:C5"/>
    <mergeCell ref="A20:C20"/>
    <mergeCell ref="A21:C21"/>
    <mergeCell ref="A22:C22"/>
    <mergeCell ref="A23:C23"/>
    <mergeCell ref="A24:C24"/>
    <mergeCell ref="A25:C25"/>
    <mergeCell ref="A26:C26"/>
    <mergeCell ref="A28:C28"/>
    <mergeCell ref="A29:C29"/>
    <mergeCell ref="A30:C30"/>
    <mergeCell ref="A36:C36"/>
    <mergeCell ref="A27:C27"/>
    <mergeCell ref="A31:C31"/>
    <mergeCell ref="A32:C32"/>
    <mergeCell ref="A33:C33"/>
    <mergeCell ref="A34:C34"/>
    <mergeCell ref="A35:C35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Gost korisnik</cp:lastModifiedBy>
  <cp:revision/>
  <dcterms:created xsi:type="dcterms:W3CDTF">2022-08-12T12:51:27Z</dcterms:created>
  <dcterms:modified xsi:type="dcterms:W3CDTF">2025-01-09T08:59:48Z</dcterms:modified>
  <cp:category/>
  <cp:contentStatus/>
</cp:coreProperties>
</file>